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96" activeTab="0"/>
  </bookViews>
  <sheets>
    <sheet name="AREA 1 &amp; 2" sheetId="1" r:id="rId1"/>
    <sheet name="AREA 3" sheetId="2" r:id="rId2"/>
  </sheets>
  <definedNames/>
  <calcPr fullCalcOnLoad="1"/>
</workbook>
</file>

<file path=xl/sharedStrings.xml><?xml version="1.0" encoding="utf-8"?>
<sst xmlns="http://schemas.openxmlformats.org/spreadsheetml/2006/main" count="186" uniqueCount="96">
  <si>
    <t>Private Security Industry Regulatory Authority</t>
  </si>
  <si>
    <t>Grade</t>
  </si>
  <si>
    <t>A</t>
  </si>
  <si>
    <t>B</t>
  </si>
  <si>
    <t>Sunday pay premium</t>
  </si>
  <si>
    <t>Public holiday premium</t>
  </si>
  <si>
    <t>Night shift allowance</t>
  </si>
  <si>
    <t>SUB TOTAL</t>
  </si>
  <si>
    <t>UIF</t>
  </si>
  <si>
    <t>COID/WCA</t>
  </si>
  <si>
    <t>Training</t>
  </si>
  <si>
    <t>TOTAL DIRECT COST</t>
  </si>
  <si>
    <t>Share of overheads</t>
  </si>
  <si>
    <t>TOTAL COST PER MONTH</t>
  </si>
  <si>
    <t>NOTE:</t>
  </si>
  <si>
    <t>HOURLY EQUIVALENT RATE</t>
  </si>
  <si>
    <t>Ordinary time:</t>
  </si>
  <si>
    <t>i)  Primary Sec Officer</t>
  </si>
  <si>
    <t>Description</t>
  </si>
  <si>
    <t>Explanation</t>
  </si>
  <si>
    <t>Leave provision</t>
  </si>
  <si>
    <t>Sick Pay</t>
  </si>
  <si>
    <t>Study leave</t>
  </si>
  <si>
    <t>days per annum</t>
  </si>
  <si>
    <t>shift p/m</t>
  </si>
  <si>
    <t>shifts per week (48 hrs)</t>
  </si>
  <si>
    <t>weeks p/m @ X1.5</t>
  </si>
  <si>
    <t>Family respons. Leave</t>
  </si>
  <si>
    <t>Provident fund</t>
  </si>
  <si>
    <t>% of Fund Salary</t>
  </si>
  <si>
    <t>Cleaning Allowance</t>
  </si>
  <si>
    <t>COMPRISES</t>
  </si>
  <si>
    <r>
      <t xml:space="preserve">(Based on the </t>
    </r>
    <r>
      <rPr>
        <b/>
        <i/>
        <sz val="9"/>
        <rFont val="Arial"/>
        <family val="2"/>
      </rPr>
      <t>average</t>
    </r>
    <r>
      <rPr>
        <b/>
        <sz val="9"/>
        <rFont val="Arial"/>
        <family val="2"/>
      </rPr>
      <t xml:space="preserve"> month, </t>
    </r>
    <r>
      <rPr>
        <b/>
        <i/>
        <sz val="9"/>
        <rFont val="Arial"/>
        <family val="2"/>
      </rPr>
      <t>12</t>
    </r>
    <r>
      <rPr>
        <b/>
        <sz val="9"/>
        <rFont val="Arial"/>
        <family val="2"/>
      </rPr>
      <t xml:space="preserve"> hour shifts every </t>
    </r>
    <r>
      <rPr>
        <b/>
        <i/>
        <sz val="9"/>
        <rFont val="Arial"/>
        <family val="2"/>
      </rPr>
      <t>night</t>
    </r>
    <r>
      <rPr>
        <b/>
        <sz val="9"/>
        <rFont val="Arial"/>
        <family val="2"/>
      </rPr>
      <t xml:space="preserve"> of such month at a site)</t>
    </r>
  </si>
  <si>
    <t>Calculations</t>
  </si>
  <si>
    <t xml:space="preserve"> B</t>
  </si>
  <si>
    <t xml:space="preserve"> A</t>
  </si>
  <si>
    <t>B x 40%</t>
  </si>
  <si>
    <t>All other areas</t>
  </si>
  <si>
    <t>1. Excludes profit and VAT</t>
  </si>
  <si>
    <t>% of direct cost (Economy of scale rule applies)</t>
  </si>
  <si>
    <t>hr x 24 x 4.333</t>
  </si>
  <si>
    <t>RvZ</t>
  </si>
  <si>
    <t>(Total income: Primary + reliever) x 1%</t>
  </si>
  <si>
    <t>consecutive days leave</t>
  </si>
  <si>
    <r>
      <t xml:space="preserve">(hr x 12) x 1.5 </t>
    </r>
    <r>
      <rPr>
        <i/>
        <sz val="8"/>
        <rFont val="Arial"/>
        <family val="2"/>
      </rPr>
      <t>(reliever)</t>
    </r>
  </si>
  <si>
    <r>
      <t xml:space="preserve">hr x 12 x 1.5 </t>
    </r>
    <r>
      <rPr>
        <i/>
        <sz val="8"/>
        <rFont val="Arial"/>
        <family val="2"/>
      </rPr>
      <t>(reliever)</t>
    </r>
  </si>
  <si>
    <r>
      <t xml:space="preserve">((hr x 12 x 6) / 12) x 1.5 </t>
    </r>
    <r>
      <rPr>
        <i/>
        <sz val="8"/>
        <rFont val="Arial"/>
        <family val="2"/>
      </rPr>
      <t>(reliever)</t>
    </r>
  </si>
  <si>
    <t>MONTHLY SALARY</t>
  </si>
  <si>
    <t>shifts per week (24 hrs)</t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</si>
  <si>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>, p/night shift worked</t>
    </r>
  </si>
  <si>
    <r>
      <t xml:space="preserve">Fund Salary X 7.5% x 1.5 </t>
    </r>
    <r>
      <rPr>
        <i/>
        <sz val="8"/>
        <rFont val="Arial"/>
        <family val="2"/>
      </rPr>
      <t>(reliever)</t>
    </r>
  </si>
  <si>
    <r>
      <t xml:space="preserve">Monthly salary / 12 x 1.5 </t>
    </r>
    <r>
      <rPr>
        <i/>
        <sz val="8"/>
        <rFont val="Arial"/>
        <family val="2"/>
      </rPr>
      <t>(reliever)</t>
    </r>
  </si>
  <si>
    <t xml:space="preserve"> C</t>
  </si>
  <si>
    <r>
      <t xml:space="preserve">Monthly salary as per </t>
    </r>
    <r>
      <rPr>
        <i/>
        <sz val="8"/>
        <rFont val="Arial"/>
        <family val="2"/>
      </rPr>
      <t>Sectoral Det. 6</t>
    </r>
  </si>
  <si>
    <t>Monthly salary</t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</si>
  <si>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 xml:space="preserve"> p/p p.a</t>
    </r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</si>
  <si>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 xml:space="preserve"> p/m</t>
    </r>
  </si>
  <si>
    <t>4. Maternity benefits of 34% over a period of four months not included in the pricing structure.</t>
  </si>
  <si>
    <t>*(Monthly salary/hours per week) x (3/13)</t>
  </si>
  <si>
    <t>(Total income: Prim + reliever) x 4.07%</t>
  </si>
  <si>
    <r>
      <t xml:space="preserve">Clause </t>
    </r>
    <r>
      <rPr>
        <b/>
        <sz val="8"/>
        <rFont val="Arial"/>
        <family val="2"/>
      </rPr>
      <t>3(5)(b)</t>
    </r>
    <r>
      <rPr>
        <sz val="8"/>
        <rFont val="Arial"/>
        <family val="2"/>
      </rPr>
      <t xml:space="preserve"> Sectoral Determination 6</t>
    </r>
  </si>
  <si>
    <t>*Clause 3(5)(b)</t>
  </si>
  <si>
    <t xml:space="preserve">((hr x 12 x 5) / 12) x 1.5 (reliever) </t>
  </si>
  <si>
    <r>
      <t xml:space="preserve">((hr x 12 x 5) / 12) x 1.5 </t>
    </r>
    <r>
      <rPr>
        <i/>
        <sz val="8"/>
        <rFont val="Arial"/>
        <family val="2"/>
      </rPr>
      <t xml:space="preserve">(reliever) </t>
    </r>
  </si>
  <si>
    <t>Statutory annual bonus</t>
  </si>
  <si>
    <t>% of remuneration</t>
  </si>
  <si>
    <t>(Rand value + reliever(50%) / 12</t>
  </si>
  <si>
    <t xml:space="preserve">Sets of uniform </t>
  </si>
  <si>
    <t xml:space="preserve">Training </t>
  </si>
  <si>
    <r>
      <t xml:space="preserve">Allowance x 1.5 </t>
    </r>
    <r>
      <rPr>
        <i/>
        <sz val="8"/>
        <rFont val="Arial"/>
        <family val="2"/>
      </rPr>
      <t>(reliever)</t>
    </r>
  </si>
  <si>
    <t>12 x 4.333 x hr x 1.5 (Sunday rate)</t>
  </si>
  <si>
    <t>% of remuneration(SDL)</t>
  </si>
  <si>
    <t>% of remuneration (SDL)</t>
  </si>
  <si>
    <t>3. The Authority will not be held responsible in respect of your reliance on the accuracy of the aforesaid information.</t>
  </si>
  <si>
    <r>
      <t>5. *</t>
    </r>
    <r>
      <rPr>
        <i/>
        <sz val="8"/>
        <rFont val="Arial"/>
        <family val="2"/>
      </rPr>
      <t>Relief Security officer</t>
    </r>
    <r>
      <rPr>
        <sz val="8"/>
        <rFont val="Arial"/>
        <family val="2"/>
      </rPr>
      <t xml:space="preserve"> is a permanent employee</t>
    </r>
  </si>
  <si>
    <r>
      <t>ii) *</t>
    </r>
    <r>
      <rPr>
        <i/>
        <sz val="9"/>
        <rFont val="Arial"/>
        <family val="2"/>
      </rPr>
      <t>Relief Sec Officer</t>
    </r>
  </si>
  <si>
    <t>6. Share of overheads include inter alia, liability and other insurance, payroll and admin, control centre, transport costs (vehicles, maintenance and fuel), fixed infrastructure,</t>
  </si>
  <si>
    <t xml:space="preserve">    rates &amp; taxes, registers, security aids, occupational health and safety compliance, management and supervision and statutory fees payable.</t>
  </si>
  <si>
    <r>
      <rPr>
        <b/>
        <i/>
        <u val="single"/>
        <sz val="10"/>
        <rFont val="Arial"/>
        <family val="2"/>
      </rPr>
      <t>PROMULGATED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monthly salary</t>
    </r>
  </si>
  <si>
    <t>C/D/E</t>
  </si>
  <si>
    <t>shift p/m @ X1</t>
  </si>
  <si>
    <t>(365 / 12) x 6</t>
  </si>
  <si>
    <t>2. Rates used are in terms of the Sectoral Determination 6</t>
  </si>
  <si>
    <t xml:space="preserve">Magisterial districts of Alberton, Bellville, Benoni, Boksburg, Bloemfontein, Brakpan, Camperdown, </t>
  </si>
  <si>
    <t xml:space="preserve">Chatsworth, Durban, East London, Germiston, Goodwood, Inanda, Johannesburg, Kempton Park, Kimberley, </t>
  </si>
  <si>
    <t xml:space="preserve">Klerksdorp, Krugersdorp, Kuilsrivier, Mitchell's Plain, Nigel, Oberholzer, Paarl, Pietermaritzburg, Pinetown, </t>
  </si>
  <si>
    <t>Port Elizabeth, Pretoria, Randburg, Randfontein, Roodepoort, Sasolburg, Simon's Town, Somerset West, Springs,</t>
  </si>
  <si>
    <t>Stellenbosch, Strand, The Cape, Uitenhage, Vanderbijlpark, Vereeniging, Westonaria, Wonderboom and Wynberg.</t>
  </si>
  <si>
    <t>hr x 12 (1x portion already incl. in basic)</t>
  </si>
  <si>
    <t>AREA 1 &amp; AREA 2</t>
  </si>
  <si>
    <t>AREA 3</t>
  </si>
  <si>
    <r>
      <t xml:space="preserve">These calculations </t>
    </r>
    <r>
      <rPr>
        <b/>
        <sz val="8"/>
        <rFont val="Arial"/>
        <family val="2"/>
      </rPr>
      <t>include</t>
    </r>
    <r>
      <rPr>
        <sz val="8"/>
        <rFont val="Arial"/>
        <family val="2"/>
      </rPr>
      <t xml:space="preserve"> a relief security officer  </t>
    </r>
  </si>
  <si>
    <r>
      <t xml:space="preserve">These calculations </t>
    </r>
    <r>
      <rPr>
        <b/>
        <sz val="8"/>
        <rFont val="Arial"/>
        <family val="2"/>
      </rPr>
      <t>include</t>
    </r>
    <r>
      <rPr>
        <sz val="8"/>
        <rFont val="Arial"/>
        <family val="2"/>
      </rPr>
      <t xml:space="preserve"> a relief security officer </t>
    </r>
  </si>
  <si>
    <t>AREA 1 &amp; 2</t>
  </si>
  <si>
    <t>Contract Pricing Structure (with effect from 1 November 2018)</t>
  </si>
  <si>
    <t>Vers. 2018/1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</si>
</sst>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22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"/>
      <color theme="0" tint="-0.04997999966144562"/>
      <name val="Arial"/>
      <family val="2"/>
    </font>
    <font>
      <i/>
      <sz val="8"/>
      <color theme="0" tint="-0.1499900072813034"/>
      <name val="Arial"/>
      <family val="2"/>
    </font>
    <font>
      <sz val="8"/>
      <color theme="0" tint="-0.1499900072813034"/>
      <name val="Arial"/>
      <family val="2"/>
    </font>
    <font>
      <b/>
      <sz val="14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6" fillId="0" borderId="15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 horizontal="right"/>
      <protection hidden="1"/>
    </xf>
    <xf numFmtId="0" fontId="6" fillId="33" borderId="22" xfId="0" applyFont="1" applyFill="1" applyBorder="1" applyAlignment="1" applyProtection="1">
      <alignment/>
      <protection hidden="1"/>
    </xf>
    <xf numFmtId="2" fontId="5" fillId="33" borderId="19" xfId="0" applyNumberFormat="1" applyFont="1" applyFill="1" applyBorder="1" applyAlignment="1" applyProtection="1">
      <alignment/>
      <protection hidden="1"/>
    </xf>
    <xf numFmtId="2" fontId="5" fillId="33" borderId="23" xfId="0" applyNumberFormat="1" applyFont="1" applyFill="1" applyBorder="1" applyAlignment="1" applyProtection="1">
      <alignment/>
      <protection hidden="1"/>
    </xf>
    <xf numFmtId="0" fontId="5" fillId="33" borderId="24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 horizontal="right"/>
      <protection hidden="1"/>
    </xf>
    <xf numFmtId="0" fontId="6" fillId="33" borderId="25" xfId="0" applyFont="1" applyFill="1" applyBorder="1" applyAlignment="1" applyProtection="1">
      <alignment/>
      <protection hidden="1"/>
    </xf>
    <xf numFmtId="2" fontId="5" fillId="33" borderId="26" xfId="0" applyNumberFormat="1" applyFont="1" applyFill="1" applyBorder="1" applyAlignment="1" applyProtection="1">
      <alignment/>
      <protection hidden="1"/>
    </xf>
    <xf numFmtId="2" fontId="5" fillId="33" borderId="27" xfId="0" applyNumberFormat="1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 horizontal="right"/>
      <protection/>
    </xf>
    <xf numFmtId="2" fontId="0" fillId="0" borderId="28" xfId="0" applyNumberFormat="1" applyBorder="1" applyAlignment="1" applyProtection="1">
      <alignment/>
      <protection hidden="1"/>
    </xf>
    <xf numFmtId="2" fontId="0" fillId="0" borderId="29" xfId="0" applyNumberFormat="1" applyBorder="1" applyAlignment="1" applyProtection="1">
      <alignment/>
      <protection hidden="1"/>
    </xf>
    <xf numFmtId="0" fontId="3" fillId="34" borderId="30" xfId="0" applyFont="1" applyFill="1" applyBorder="1" applyAlignment="1" applyProtection="1">
      <alignment horizontal="right"/>
      <protection hidden="1"/>
    </xf>
    <xf numFmtId="0" fontId="6" fillId="34" borderId="31" xfId="0" applyFont="1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2" fontId="0" fillId="0" borderId="35" xfId="0" applyNumberFormat="1" applyBorder="1" applyAlignment="1" applyProtection="1">
      <alignment/>
      <protection hidden="1"/>
    </xf>
    <xf numFmtId="2" fontId="0" fillId="0" borderId="36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56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 horizontal="right"/>
      <protection hidden="1"/>
    </xf>
    <xf numFmtId="0" fontId="10" fillId="0" borderId="37" xfId="0" applyFont="1" applyBorder="1" applyAlignment="1" applyProtection="1">
      <alignment/>
      <protection hidden="1"/>
    </xf>
    <xf numFmtId="4" fontId="58" fillId="34" borderId="38" xfId="0" applyNumberFormat="1" applyFont="1" applyFill="1" applyBorder="1" applyAlignment="1" applyProtection="1">
      <alignment/>
      <protection hidden="1"/>
    </xf>
    <xf numFmtId="4" fontId="58" fillId="34" borderId="39" xfId="0" applyNumberFormat="1" applyFont="1" applyFill="1" applyBorder="1" applyAlignment="1" applyProtection="1">
      <alignment/>
      <protection hidden="1"/>
    </xf>
    <xf numFmtId="2" fontId="0" fillId="0" borderId="40" xfId="0" applyNumberFormat="1" applyBorder="1" applyAlignment="1" applyProtection="1">
      <alignment/>
      <protection hidden="1"/>
    </xf>
    <xf numFmtId="2" fontId="0" fillId="0" borderId="41" xfId="0" applyNumberFormat="1" applyBorder="1" applyAlignment="1" applyProtection="1">
      <alignment/>
      <protection hidden="1"/>
    </xf>
    <xf numFmtId="4" fontId="13" fillId="34" borderId="42" xfId="0" applyNumberFormat="1" applyFont="1" applyFill="1" applyBorder="1" applyAlignment="1" applyProtection="1">
      <alignment horizontal="center" vertical="center"/>
      <protection hidden="1"/>
    </xf>
    <xf numFmtId="2" fontId="5" fillId="34" borderId="29" xfId="0" applyNumberFormat="1" applyFont="1" applyFill="1" applyBorder="1" applyAlignment="1" applyProtection="1">
      <alignment/>
      <protection hidden="1"/>
    </xf>
    <xf numFmtId="2" fontId="5" fillId="34" borderId="28" xfId="0" applyNumberFormat="1" applyFont="1" applyFill="1" applyBorder="1" applyAlignment="1" applyProtection="1">
      <alignment/>
      <protection hidden="1"/>
    </xf>
    <xf numFmtId="4" fontId="13" fillId="34" borderId="4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vertical="center" textRotation="90"/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33" borderId="44" xfId="0" applyFont="1" applyFill="1" applyBorder="1" applyAlignment="1" applyProtection="1">
      <alignment/>
      <protection hidden="1"/>
    </xf>
    <xf numFmtId="0" fontId="8" fillId="33" borderId="45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14" fillId="0" borderId="1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0" fillId="0" borderId="15" xfId="0" applyFont="1" applyBorder="1" applyAlignment="1" applyProtection="1">
      <alignment horizontal="center" vertical="center" textRotation="90"/>
      <protection hidden="1"/>
    </xf>
    <xf numFmtId="0" fontId="9" fillId="0" borderId="46" xfId="0" applyFont="1" applyBorder="1" applyAlignment="1" applyProtection="1">
      <alignment horizontal="right" vertical="center"/>
      <protection hidden="1"/>
    </xf>
    <xf numFmtId="0" fontId="9" fillId="0" borderId="47" xfId="0" applyFont="1" applyBorder="1" applyAlignment="1" applyProtection="1">
      <alignment horizontal="right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0" fillId="34" borderId="30" xfId="0" applyFont="1" applyFill="1" applyBorder="1" applyAlignment="1" applyProtection="1">
      <alignment horizontal="left"/>
      <protection hidden="1"/>
    </xf>
    <xf numFmtId="0" fontId="10" fillId="34" borderId="31" xfId="0" applyFont="1" applyFill="1" applyBorder="1" applyAlignment="1" applyProtection="1">
      <alignment horizontal="left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5" fillId="35" borderId="51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6" fillId="0" borderId="46" xfId="0" applyFont="1" applyBorder="1" applyAlignment="1" applyProtection="1">
      <alignment horizontal="right" vertical="top"/>
      <protection hidden="1"/>
    </xf>
    <xf numFmtId="0" fontId="6" fillId="0" borderId="52" xfId="0" applyFont="1" applyBorder="1" applyAlignment="1" applyProtection="1">
      <alignment horizontal="right" vertical="top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53" xfId="0" applyFont="1" applyBorder="1" applyAlignment="1" applyProtection="1">
      <alignment horizontal="left"/>
      <protection hidden="1"/>
    </xf>
    <xf numFmtId="0" fontId="9" fillId="0" borderId="54" xfId="0" applyFont="1" applyBorder="1" applyAlignment="1" applyProtection="1">
      <alignment horizontal="left"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3" fillId="34" borderId="37" xfId="0" applyFont="1" applyFill="1" applyBorder="1" applyAlignment="1" applyProtection="1">
      <alignment horizontal="left"/>
      <protection hidden="1"/>
    </xf>
    <xf numFmtId="0" fontId="3" fillId="34" borderId="32" xfId="0" applyFont="1" applyFill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/>
      <protection hidden="1"/>
    </xf>
    <xf numFmtId="0" fontId="7" fillId="0" borderId="17" xfId="0" applyFont="1" applyFill="1" applyBorder="1" applyAlignment="1" applyProtection="1">
      <alignment horizontal="left"/>
      <protection hidden="1"/>
    </xf>
    <xf numFmtId="0" fontId="10" fillId="0" borderId="15" xfId="0" applyFont="1" applyBorder="1" applyAlignment="1" applyProtection="1">
      <alignment horizontal="left" vertical="justify" shrinkToFit="1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left"/>
      <protection hidden="1"/>
    </xf>
    <xf numFmtId="0" fontId="9" fillId="34" borderId="31" xfId="0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571500" y="23907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15</xdr:row>
      <xdr:rowOff>95250</xdr:rowOff>
    </xdr:from>
    <xdr:to>
      <xdr:col>1</xdr:col>
      <xdr:colOff>0</xdr:colOff>
      <xdr:row>15</xdr:row>
      <xdr:rowOff>95250</xdr:rowOff>
    </xdr:to>
    <xdr:sp>
      <xdr:nvSpPr>
        <xdr:cNvPr id="2" name="Line 3"/>
        <xdr:cNvSpPr>
          <a:spLocks/>
        </xdr:cNvSpPr>
      </xdr:nvSpPr>
      <xdr:spPr>
        <a:xfrm flipH="1" flipV="1">
          <a:off x="571500" y="2562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13</xdr:row>
      <xdr:rowOff>95250</xdr:rowOff>
    </xdr:from>
    <xdr:to>
      <xdr:col>0</xdr:col>
      <xdr:colOff>619125</xdr:colOff>
      <xdr:row>13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71500" y="2238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18</xdr:row>
      <xdr:rowOff>104775</xdr:rowOff>
    </xdr:from>
    <xdr:to>
      <xdr:col>1</xdr:col>
      <xdr:colOff>0</xdr:colOff>
      <xdr:row>18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571500" y="3057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19</xdr:row>
      <xdr:rowOff>85725</xdr:rowOff>
    </xdr:from>
    <xdr:to>
      <xdr:col>1</xdr:col>
      <xdr:colOff>0</xdr:colOff>
      <xdr:row>19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495300" y="3200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13</xdr:row>
      <xdr:rowOff>85725</xdr:rowOff>
    </xdr:from>
    <xdr:to>
      <xdr:col>0</xdr:col>
      <xdr:colOff>571500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71500" y="22288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19</xdr:row>
      <xdr:rowOff>85725</xdr:rowOff>
    </xdr:from>
    <xdr:to>
      <xdr:col>0</xdr:col>
      <xdr:colOff>476250</xdr:colOff>
      <xdr:row>19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447675" y="3200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85725</xdr:rowOff>
    </xdr:from>
    <xdr:to>
      <xdr:col>1</xdr:col>
      <xdr:colOff>0</xdr:colOff>
      <xdr:row>21</xdr:row>
      <xdr:rowOff>85725</xdr:rowOff>
    </xdr:to>
    <xdr:sp>
      <xdr:nvSpPr>
        <xdr:cNvPr id="8" name="Straight Connector 2"/>
        <xdr:cNvSpPr>
          <a:spLocks/>
        </xdr:cNvSpPr>
      </xdr:nvSpPr>
      <xdr:spPr>
        <a:xfrm>
          <a:off x="571500" y="3552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22</xdr:row>
      <xdr:rowOff>85725</xdr:rowOff>
    </xdr:from>
    <xdr:to>
      <xdr:col>1</xdr:col>
      <xdr:colOff>0</xdr:colOff>
      <xdr:row>22</xdr:row>
      <xdr:rowOff>85725</xdr:rowOff>
    </xdr:to>
    <xdr:sp>
      <xdr:nvSpPr>
        <xdr:cNvPr id="9" name="Straight Connector 4"/>
        <xdr:cNvSpPr>
          <a:spLocks/>
        </xdr:cNvSpPr>
      </xdr:nvSpPr>
      <xdr:spPr>
        <a:xfrm flipV="1">
          <a:off x="571500" y="3714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25</xdr:row>
      <xdr:rowOff>114300</xdr:rowOff>
    </xdr:from>
    <xdr:to>
      <xdr:col>1</xdr:col>
      <xdr:colOff>0</xdr:colOff>
      <xdr:row>25</xdr:row>
      <xdr:rowOff>114300</xdr:rowOff>
    </xdr:to>
    <xdr:sp>
      <xdr:nvSpPr>
        <xdr:cNvPr id="10" name="Straight Connector 6"/>
        <xdr:cNvSpPr>
          <a:spLocks/>
        </xdr:cNvSpPr>
      </xdr:nvSpPr>
      <xdr:spPr>
        <a:xfrm>
          <a:off x="571500" y="4229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104775</xdr:rowOff>
    </xdr:from>
    <xdr:to>
      <xdr:col>1</xdr:col>
      <xdr:colOff>0</xdr:colOff>
      <xdr:row>24</xdr:row>
      <xdr:rowOff>104775</xdr:rowOff>
    </xdr:to>
    <xdr:sp>
      <xdr:nvSpPr>
        <xdr:cNvPr id="11" name="Straight Connector 8"/>
        <xdr:cNvSpPr>
          <a:spLocks/>
        </xdr:cNvSpPr>
      </xdr:nvSpPr>
      <xdr:spPr>
        <a:xfrm>
          <a:off x="561975" y="40576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23</xdr:row>
      <xdr:rowOff>104775</xdr:rowOff>
    </xdr:from>
    <xdr:to>
      <xdr:col>0</xdr:col>
      <xdr:colOff>619125</xdr:colOff>
      <xdr:row>23</xdr:row>
      <xdr:rowOff>104775</xdr:rowOff>
    </xdr:to>
    <xdr:sp>
      <xdr:nvSpPr>
        <xdr:cNvPr id="12" name="Straight Connector 10"/>
        <xdr:cNvSpPr>
          <a:spLocks/>
        </xdr:cNvSpPr>
      </xdr:nvSpPr>
      <xdr:spPr>
        <a:xfrm>
          <a:off x="571500" y="3895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16</xdr:row>
      <xdr:rowOff>85725</xdr:rowOff>
    </xdr:from>
    <xdr:to>
      <xdr:col>0</xdr:col>
      <xdr:colOff>619125</xdr:colOff>
      <xdr:row>16</xdr:row>
      <xdr:rowOff>85725</xdr:rowOff>
    </xdr:to>
    <xdr:sp>
      <xdr:nvSpPr>
        <xdr:cNvPr id="13" name="Line 3"/>
        <xdr:cNvSpPr>
          <a:spLocks/>
        </xdr:cNvSpPr>
      </xdr:nvSpPr>
      <xdr:spPr>
        <a:xfrm flipH="1" flipV="1">
          <a:off x="571500" y="2714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71500" y="23907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15</xdr:row>
      <xdr:rowOff>95250</xdr:rowOff>
    </xdr:from>
    <xdr:to>
      <xdr:col>1</xdr:col>
      <xdr:colOff>0</xdr:colOff>
      <xdr:row>15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571500" y="2562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13</xdr:row>
      <xdr:rowOff>95250</xdr:rowOff>
    </xdr:from>
    <xdr:to>
      <xdr:col>1</xdr:col>
      <xdr:colOff>0</xdr:colOff>
      <xdr:row>13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71500" y="2238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18</xdr:row>
      <xdr:rowOff>104775</xdr:rowOff>
    </xdr:from>
    <xdr:to>
      <xdr:col>1</xdr:col>
      <xdr:colOff>0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571500" y="3057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95250</xdr:rowOff>
    </xdr:from>
    <xdr:to>
      <xdr:col>0</xdr:col>
      <xdr:colOff>619125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76250" y="3209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13</xdr:row>
      <xdr:rowOff>95250</xdr:rowOff>
    </xdr:from>
    <xdr:to>
      <xdr:col>0</xdr:col>
      <xdr:colOff>571500</xdr:colOff>
      <xdr:row>25</xdr:row>
      <xdr:rowOff>85725</xdr:rowOff>
    </xdr:to>
    <xdr:sp>
      <xdr:nvSpPr>
        <xdr:cNvPr id="6" name="Line 6"/>
        <xdr:cNvSpPr>
          <a:spLocks/>
        </xdr:cNvSpPr>
      </xdr:nvSpPr>
      <xdr:spPr>
        <a:xfrm>
          <a:off x="571500" y="22383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95250</xdr:rowOff>
    </xdr:from>
    <xdr:to>
      <xdr:col>0</xdr:col>
      <xdr:colOff>466725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428625" y="3209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95250</xdr:rowOff>
    </xdr:from>
    <xdr:to>
      <xdr:col>0</xdr:col>
      <xdr:colOff>619125</xdr:colOff>
      <xdr:row>21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71500" y="35623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22</xdr:row>
      <xdr:rowOff>85725</xdr:rowOff>
    </xdr:from>
    <xdr:to>
      <xdr:col>0</xdr:col>
      <xdr:colOff>619125</xdr:colOff>
      <xdr:row>22</xdr:row>
      <xdr:rowOff>85725</xdr:rowOff>
    </xdr:to>
    <xdr:sp>
      <xdr:nvSpPr>
        <xdr:cNvPr id="9" name="Straight Connector 2"/>
        <xdr:cNvSpPr>
          <a:spLocks/>
        </xdr:cNvSpPr>
      </xdr:nvSpPr>
      <xdr:spPr>
        <a:xfrm flipV="1">
          <a:off x="571500" y="3714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23</xdr:row>
      <xdr:rowOff>85725</xdr:rowOff>
    </xdr:from>
    <xdr:to>
      <xdr:col>0</xdr:col>
      <xdr:colOff>619125</xdr:colOff>
      <xdr:row>23</xdr:row>
      <xdr:rowOff>85725</xdr:rowOff>
    </xdr:to>
    <xdr:sp>
      <xdr:nvSpPr>
        <xdr:cNvPr id="10" name="Straight Connector 4"/>
        <xdr:cNvSpPr>
          <a:spLocks/>
        </xdr:cNvSpPr>
      </xdr:nvSpPr>
      <xdr:spPr>
        <a:xfrm>
          <a:off x="571500" y="3876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24</xdr:row>
      <xdr:rowOff>85725</xdr:rowOff>
    </xdr:from>
    <xdr:to>
      <xdr:col>0</xdr:col>
      <xdr:colOff>619125</xdr:colOff>
      <xdr:row>24</xdr:row>
      <xdr:rowOff>85725</xdr:rowOff>
    </xdr:to>
    <xdr:sp>
      <xdr:nvSpPr>
        <xdr:cNvPr id="11" name="Straight Connector 6"/>
        <xdr:cNvSpPr>
          <a:spLocks/>
        </xdr:cNvSpPr>
      </xdr:nvSpPr>
      <xdr:spPr>
        <a:xfrm>
          <a:off x="571500" y="40386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25</xdr:row>
      <xdr:rowOff>85725</xdr:rowOff>
    </xdr:from>
    <xdr:to>
      <xdr:col>1</xdr:col>
      <xdr:colOff>0</xdr:colOff>
      <xdr:row>25</xdr:row>
      <xdr:rowOff>85725</xdr:rowOff>
    </xdr:to>
    <xdr:sp>
      <xdr:nvSpPr>
        <xdr:cNvPr id="12" name="Straight Connector 8"/>
        <xdr:cNvSpPr>
          <a:spLocks/>
        </xdr:cNvSpPr>
      </xdr:nvSpPr>
      <xdr:spPr>
        <a:xfrm>
          <a:off x="571500" y="4200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16</xdr:row>
      <xdr:rowOff>85725</xdr:rowOff>
    </xdr:from>
    <xdr:to>
      <xdr:col>0</xdr:col>
      <xdr:colOff>619125</xdr:colOff>
      <xdr:row>16</xdr:row>
      <xdr:rowOff>85725</xdr:rowOff>
    </xdr:to>
    <xdr:sp>
      <xdr:nvSpPr>
        <xdr:cNvPr id="13" name="Line 2"/>
        <xdr:cNvSpPr>
          <a:spLocks/>
        </xdr:cNvSpPr>
      </xdr:nvSpPr>
      <xdr:spPr>
        <a:xfrm flipH="1" flipV="1">
          <a:off x="571500" y="2714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6"/>
  <sheetViews>
    <sheetView showGridLines="0" tabSelected="1" zoomScalePageLayoutView="0" workbookViewId="0" topLeftCell="A1">
      <selection activeCell="K1" sqref="K1"/>
    </sheetView>
  </sheetViews>
  <sheetFormatPr defaultColWidth="9.28125" defaultRowHeight="12.75"/>
  <cols>
    <col min="1" max="1" width="9.28125" style="21" customWidth="1"/>
    <col min="2" max="2" width="11.7109375" style="21" customWidth="1"/>
    <col min="3" max="3" width="17.7109375" style="21" customWidth="1"/>
    <col min="4" max="4" width="5.421875" style="22" customWidth="1"/>
    <col min="5" max="5" width="22.28125" style="21" customWidth="1"/>
    <col min="6" max="10" width="9.28125" style="21" customWidth="1"/>
    <col min="11" max="11" width="10.7109375" style="21" customWidth="1"/>
    <col min="12" max="16384" width="9.28125" style="21" customWidth="1"/>
  </cols>
  <sheetData>
    <row r="1" spans="2:11" ht="13.5">
      <c r="B1" s="1" t="s">
        <v>0</v>
      </c>
      <c r="C1" s="1"/>
      <c r="D1" s="11"/>
      <c r="K1" s="54" t="s">
        <v>95</v>
      </c>
    </row>
    <row r="2" spans="2:4" ht="16.5">
      <c r="B2" s="74" t="s">
        <v>94</v>
      </c>
      <c r="C2" s="2"/>
      <c r="D2" s="12"/>
    </row>
    <row r="3" spans="2:10" ht="18" customHeight="1">
      <c r="B3" s="3" t="s">
        <v>32</v>
      </c>
      <c r="C3" s="3"/>
      <c r="D3" s="13"/>
      <c r="J3" s="75" t="s">
        <v>89</v>
      </c>
    </row>
    <row r="4" ht="13.5" thickBot="1"/>
    <row r="5" spans="2:11" ht="12.75">
      <c r="B5" s="83" t="s">
        <v>18</v>
      </c>
      <c r="C5" s="79"/>
      <c r="D5" s="77"/>
      <c r="E5" s="79" t="s">
        <v>19</v>
      </c>
      <c r="F5" s="91" t="s">
        <v>1</v>
      </c>
      <c r="G5" s="92"/>
      <c r="H5" s="92"/>
      <c r="I5" s="83" t="s">
        <v>33</v>
      </c>
      <c r="J5" s="79"/>
      <c r="K5" s="104"/>
    </row>
    <row r="6" spans="2:11" ht="13.5" thickBot="1">
      <c r="B6" s="84"/>
      <c r="C6" s="80"/>
      <c r="D6" s="78"/>
      <c r="E6" s="80"/>
      <c r="F6" s="48" t="s">
        <v>2</v>
      </c>
      <c r="G6" s="49" t="s">
        <v>3</v>
      </c>
      <c r="H6" s="49" t="s">
        <v>79</v>
      </c>
      <c r="I6" s="84"/>
      <c r="J6" s="80"/>
      <c r="K6" s="105"/>
    </row>
    <row r="7" spans="2:11" ht="15" customHeight="1">
      <c r="B7" s="93" t="s">
        <v>47</v>
      </c>
      <c r="C7" s="94"/>
      <c r="D7" s="81"/>
      <c r="E7" s="82"/>
      <c r="F7" s="63">
        <v>5558</v>
      </c>
      <c r="G7" s="64">
        <v>4981</v>
      </c>
      <c r="H7" s="64">
        <v>4377</v>
      </c>
      <c r="I7" s="73" t="s">
        <v>78</v>
      </c>
      <c r="J7" s="23"/>
      <c r="K7" s="24"/>
    </row>
    <row r="8" spans="2:11" ht="0.75" customHeight="1" thickBot="1">
      <c r="B8" s="102"/>
      <c r="C8" s="103"/>
      <c r="D8" s="110"/>
      <c r="E8" s="111"/>
      <c r="F8" s="58">
        <f>SUM((F7/48)*(3/13))</f>
        <v>26.72115384615385</v>
      </c>
      <c r="G8" s="59">
        <f>SUM((G7/48)*(3/13))</f>
        <v>23.947115384615383</v>
      </c>
      <c r="H8" s="59">
        <f>SUM((H7/48)*(3/13))</f>
        <v>21.043269230769234</v>
      </c>
      <c r="I8" s="57"/>
      <c r="J8" s="46"/>
      <c r="K8" s="47"/>
    </row>
    <row r="9" spans="2:11" ht="14.25" thickBot="1" thickTop="1">
      <c r="B9" s="102" t="s">
        <v>15</v>
      </c>
      <c r="C9" s="103"/>
      <c r="D9" s="85" t="s">
        <v>60</v>
      </c>
      <c r="E9" s="86"/>
      <c r="F9" s="62" t="s">
        <v>61</v>
      </c>
      <c r="G9" s="65" t="s">
        <v>61</v>
      </c>
      <c r="H9" s="65" t="s">
        <v>61</v>
      </c>
      <c r="I9" s="99" t="s">
        <v>58</v>
      </c>
      <c r="J9" s="100"/>
      <c r="K9" s="101"/>
    </row>
    <row r="10" spans="2:11" ht="12.75" customHeight="1" thickTop="1">
      <c r="B10" s="9" t="s">
        <v>16</v>
      </c>
      <c r="C10" s="5" t="s">
        <v>17</v>
      </c>
      <c r="D10" s="17">
        <v>4</v>
      </c>
      <c r="E10" s="18" t="s">
        <v>25</v>
      </c>
      <c r="F10" s="14">
        <f>(F7)</f>
        <v>5558</v>
      </c>
      <c r="G10" s="10">
        <f>(G7)</f>
        <v>4981</v>
      </c>
      <c r="H10" s="10">
        <f>(H7)</f>
        <v>4377</v>
      </c>
      <c r="I10" s="25" t="s">
        <v>53</v>
      </c>
      <c r="J10" s="23"/>
      <c r="K10" s="24"/>
    </row>
    <row r="11" spans="1:11" ht="12.75">
      <c r="A11" s="66"/>
      <c r="B11" s="9"/>
      <c r="C11" s="5" t="s">
        <v>75</v>
      </c>
      <c r="D11" s="17">
        <v>2</v>
      </c>
      <c r="E11" s="18" t="s">
        <v>48</v>
      </c>
      <c r="F11" s="14">
        <f>SUM(F8*24*4.333)</f>
        <v>2778.786230769231</v>
      </c>
      <c r="G11" s="10">
        <f>SUM(G8*24*4.333)</f>
        <v>2490.3084230769227</v>
      </c>
      <c r="H11" s="10">
        <f>SUM(H8*24*4.333)</f>
        <v>2188.331653846154</v>
      </c>
      <c r="I11" s="25" t="s">
        <v>40</v>
      </c>
      <c r="J11" s="23"/>
      <c r="K11" s="24"/>
    </row>
    <row r="12" spans="1:11" ht="12.75" customHeight="1">
      <c r="A12" s="66"/>
      <c r="B12" s="4" t="s">
        <v>4</v>
      </c>
      <c r="C12" s="5"/>
      <c r="D12" s="19">
        <v>4.333</v>
      </c>
      <c r="E12" s="18" t="s">
        <v>26</v>
      </c>
      <c r="F12" s="15">
        <f>SUM(F8*4.333*12*1.5)</f>
        <v>2084.0896730769236</v>
      </c>
      <c r="G12" s="6">
        <f>SUM(G8*4.333*12*1.5)</f>
        <v>1867.7313173076923</v>
      </c>
      <c r="H12" s="6">
        <f>SUM(H8*4.333*12*1.5)</f>
        <v>1641.2487403846155</v>
      </c>
      <c r="I12" s="25" t="s">
        <v>70</v>
      </c>
      <c r="J12" s="23"/>
      <c r="K12" s="24"/>
    </row>
    <row r="13" spans="1:11" ht="12.75">
      <c r="A13" s="76" t="s">
        <v>92</v>
      </c>
      <c r="B13" s="4" t="s">
        <v>5</v>
      </c>
      <c r="C13" s="5"/>
      <c r="D13" s="17">
        <v>1</v>
      </c>
      <c r="E13" s="18" t="s">
        <v>80</v>
      </c>
      <c r="F13" s="16">
        <f>SUM(F8*12)</f>
        <v>320.6538461538462</v>
      </c>
      <c r="G13" s="7">
        <f>SUM(G8*12)</f>
        <v>287.3653846153846</v>
      </c>
      <c r="H13" s="7">
        <f>SUM(H8*12)</f>
        <v>252.5192307692308</v>
      </c>
      <c r="I13" s="25" t="s">
        <v>88</v>
      </c>
      <c r="J13" s="23"/>
      <c r="K13" s="24"/>
    </row>
    <row r="14" spans="1:11" ht="12.75" customHeight="1">
      <c r="A14" s="76"/>
      <c r="B14" s="4" t="s">
        <v>20</v>
      </c>
      <c r="C14" s="5"/>
      <c r="D14" s="17">
        <v>21</v>
      </c>
      <c r="E14" s="18" t="s">
        <v>43</v>
      </c>
      <c r="F14" s="15">
        <f>SUM((F8*12*12)/12)*1.5</f>
        <v>480.9807692307693</v>
      </c>
      <c r="G14" s="6">
        <f>SUM((G8*12*12)/12)*1.5</f>
        <v>431.0480769230769</v>
      </c>
      <c r="H14" s="7">
        <f>SUM((H8*12*12)/12)*1.5</f>
        <v>378.7788461538462</v>
      </c>
      <c r="I14" s="25" t="s">
        <v>44</v>
      </c>
      <c r="J14" s="23"/>
      <c r="K14" s="24"/>
    </row>
    <row r="15" spans="1:11" ht="12.75">
      <c r="A15" s="76"/>
      <c r="B15" s="4" t="s">
        <v>21</v>
      </c>
      <c r="C15" s="5"/>
      <c r="D15" s="17">
        <v>1</v>
      </c>
      <c r="E15" s="18" t="s">
        <v>24</v>
      </c>
      <c r="F15" s="15">
        <f>SUM(F8*12*D15)*1.5</f>
        <v>480.9807692307693</v>
      </c>
      <c r="G15" s="6">
        <f>SUM(G8*12*D15)*1.5</f>
        <v>431.0480769230769</v>
      </c>
      <c r="H15" s="6">
        <f>SUM(H8*12*D15)*1.5</f>
        <v>378.7788461538462</v>
      </c>
      <c r="I15" s="25" t="s">
        <v>45</v>
      </c>
      <c r="J15" s="23"/>
      <c r="K15" s="24"/>
    </row>
    <row r="16" spans="1:11" ht="12.75">
      <c r="A16" s="76"/>
      <c r="B16" s="4" t="s">
        <v>22</v>
      </c>
      <c r="C16" s="5"/>
      <c r="D16" s="17">
        <v>6</v>
      </c>
      <c r="E16" s="18" t="s">
        <v>23</v>
      </c>
      <c r="F16" s="15">
        <f>SUM(F8*12*D16)/12*1.5</f>
        <v>240.49038461538464</v>
      </c>
      <c r="G16" s="6">
        <f>SUM(G8*12*D16)/12*1.5</f>
        <v>215.52403846153845</v>
      </c>
      <c r="H16" s="6">
        <f>SUM(H8*12*D16)/12*1.5</f>
        <v>189.3894230769231</v>
      </c>
      <c r="I16" s="25" t="s">
        <v>46</v>
      </c>
      <c r="J16" s="23"/>
      <c r="K16" s="24"/>
    </row>
    <row r="17" spans="1:11" ht="12.75">
      <c r="A17" s="76"/>
      <c r="B17" s="4" t="s">
        <v>27</v>
      </c>
      <c r="C17" s="5"/>
      <c r="D17" s="17">
        <v>5</v>
      </c>
      <c r="E17" s="18" t="s">
        <v>23</v>
      </c>
      <c r="F17" s="15">
        <f>SUM(F8*12*D17)/12*1.5</f>
        <v>200.40865384615387</v>
      </c>
      <c r="G17" s="6">
        <f>SUM(G8*12*D17)/12*1.5</f>
        <v>179.60336538461536</v>
      </c>
      <c r="H17" s="6">
        <f>SUM(H8*12*D17)/12*1.5</f>
        <v>157.82451923076925</v>
      </c>
      <c r="I17" s="25" t="s">
        <v>63</v>
      </c>
      <c r="J17" s="23"/>
      <c r="K17" s="24"/>
    </row>
    <row r="18" spans="1:11" ht="12.75">
      <c r="A18" s="76"/>
      <c r="B18" s="4" t="s">
        <v>6</v>
      </c>
      <c r="C18" s="5"/>
      <c r="D18" s="17">
        <v>6</v>
      </c>
      <c r="E18" s="18" t="s">
        <v>49</v>
      </c>
      <c r="F18" s="16">
        <f>SUM((365/12)*D18)</f>
        <v>182.5</v>
      </c>
      <c r="G18" s="7">
        <f>SUM((365/12)*D18)</f>
        <v>182.5</v>
      </c>
      <c r="H18" s="7">
        <f>SUM((365/12)*D18)</f>
        <v>182.5</v>
      </c>
      <c r="I18" s="25" t="s">
        <v>81</v>
      </c>
      <c r="J18" s="23"/>
      <c r="K18" s="24"/>
    </row>
    <row r="19" spans="1:11" ht="12.75">
      <c r="A19" s="76"/>
      <c r="B19" s="4" t="s">
        <v>28</v>
      </c>
      <c r="C19" s="5"/>
      <c r="D19" s="17">
        <v>7.5</v>
      </c>
      <c r="E19" s="18" t="s">
        <v>29</v>
      </c>
      <c r="F19" s="15">
        <f>SUM(F7*D19%)*1.5</f>
        <v>625.275</v>
      </c>
      <c r="G19" s="6">
        <f>SUM(G7*D19%)*1.5</f>
        <v>560.3625</v>
      </c>
      <c r="H19" s="6">
        <f>SUM(H7*D19%)*1.5</f>
        <v>492.41249999999997</v>
      </c>
      <c r="I19" s="25" t="s">
        <v>50</v>
      </c>
      <c r="J19" s="23"/>
      <c r="K19" s="24"/>
    </row>
    <row r="20" spans="1:11" ht="13.5" thickBot="1">
      <c r="A20" s="76"/>
      <c r="B20" s="4" t="s">
        <v>64</v>
      </c>
      <c r="C20" s="5"/>
      <c r="D20" s="17"/>
      <c r="E20" s="18" t="s">
        <v>54</v>
      </c>
      <c r="F20" s="15">
        <f>SUM(F7/12)*1.5</f>
        <v>694.75</v>
      </c>
      <c r="G20" s="6">
        <f>SUM(G7/12)*1.5</f>
        <v>622.625</v>
      </c>
      <c r="H20" s="6">
        <f>SUM(H7/12)*1.5</f>
        <v>547.125</v>
      </c>
      <c r="I20" s="25" t="s">
        <v>51</v>
      </c>
      <c r="J20" s="23"/>
      <c r="K20" s="24"/>
    </row>
    <row r="21" spans="1:11" ht="14.25" thickBot="1">
      <c r="A21" s="76"/>
      <c r="B21" s="29" t="s">
        <v>7</v>
      </c>
      <c r="C21" s="30"/>
      <c r="D21" s="31"/>
      <c r="E21" s="32"/>
      <c r="F21" s="33">
        <f>SUM(F10:F20)</f>
        <v>13646.915326923077</v>
      </c>
      <c r="G21" s="34">
        <f>SUM(G10:G20)</f>
        <v>12249.116182692305</v>
      </c>
      <c r="H21" s="34">
        <f>SUM(H10:H20)</f>
        <v>10785.908759615386</v>
      </c>
      <c r="I21" s="53" t="s">
        <v>35</v>
      </c>
      <c r="J21" s="23"/>
      <c r="K21" s="24"/>
    </row>
    <row r="22" spans="1:11" ht="12.75">
      <c r="A22" s="76"/>
      <c r="B22" s="4" t="s">
        <v>8</v>
      </c>
      <c r="C22" s="5"/>
      <c r="D22" s="17">
        <v>1</v>
      </c>
      <c r="E22" s="5" t="s">
        <v>65</v>
      </c>
      <c r="F22" s="43">
        <f>SUM(F10,F11,F12,F13,F14,F18,F20,F26)*D22%</f>
        <v>121.44760519230769</v>
      </c>
      <c r="G22" s="42">
        <f>SUM(G10,G11,G12,G13,G14,G18,G20,G26)*D22%</f>
        <v>109.07578201923076</v>
      </c>
      <c r="H22" s="42">
        <f>SUM(H10,H11,H12,H13,H14,H18,H20,H26)*D22%</f>
        <v>96.12503471153846</v>
      </c>
      <c r="I22" s="50" t="s">
        <v>42</v>
      </c>
      <c r="J22" s="23"/>
      <c r="K22" s="24"/>
    </row>
    <row r="23" spans="1:11" ht="12.75">
      <c r="A23" s="76"/>
      <c r="B23" s="4" t="s">
        <v>9</v>
      </c>
      <c r="C23" s="5"/>
      <c r="D23" s="17">
        <v>4.28</v>
      </c>
      <c r="E23" s="18" t="s">
        <v>65</v>
      </c>
      <c r="F23" s="16">
        <f>SUM(F10,F11,F12,F13,F14,F18,F20,F26)*D23%</f>
        <v>519.795750223077</v>
      </c>
      <c r="G23" s="7">
        <f>SUM(G10,G11,G12,G13,G14,G18,G20,G26)*D23%</f>
        <v>466.8443470423077</v>
      </c>
      <c r="H23" s="7">
        <f>SUM(H10,H11,H12,H13,H14,H18,H20,H26)*D23%</f>
        <v>411.4151485653847</v>
      </c>
      <c r="I23" s="50" t="s">
        <v>59</v>
      </c>
      <c r="J23" s="23"/>
      <c r="K23" s="24"/>
    </row>
    <row r="24" spans="1:11" ht="12.75">
      <c r="A24" s="76"/>
      <c r="B24" s="4" t="s">
        <v>67</v>
      </c>
      <c r="C24" s="5"/>
      <c r="D24" s="17">
        <v>1500</v>
      </c>
      <c r="E24" s="18" t="s">
        <v>55</v>
      </c>
      <c r="F24" s="16">
        <f>SUM((D24+(D24/2))/12)</f>
        <v>187.5</v>
      </c>
      <c r="G24" s="7">
        <f>SUM((D24+(D24/2))/12)</f>
        <v>187.5</v>
      </c>
      <c r="H24" s="7">
        <f>SUM((D24+(D24/2))/12)</f>
        <v>187.5</v>
      </c>
      <c r="I24" s="50" t="s">
        <v>66</v>
      </c>
      <c r="J24" s="23"/>
      <c r="K24" s="24"/>
    </row>
    <row r="25" spans="1:11" ht="12.75">
      <c r="A25" s="76"/>
      <c r="B25" s="4" t="s">
        <v>68</v>
      </c>
      <c r="C25" s="5"/>
      <c r="D25" s="17">
        <v>1</v>
      </c>
      <c r="E25" s="18" t="s">
        <v>72</v>
      </c>
      <c r="F25" s="16">
        <f>SUM(F10,F11,F12,F13,F14,F18,F20,F26)*D25%</f>
        <v>121.44760519230769</v>
      </c>
      <c r="G25" s="7">
        <f>SUM(G10,G11,G12,G13,G14,G18,G20,G26)*D25%</f>
        <v>109.07578201923076</v>
      </c>
      <c r="H25" s="7">
        <f>SUM(H10,H11,H12,H13,H14,H18,H20,H26)*D25%</f>
        <v>96.12503471153846</v>
      </c>
      <c r="I25" s="50" t="s">
        <v>42</v>
      </c>
      <c r="J25" s="23"/>
      <c r="K25" s="24"/>
    </row>
    <row r="26" spans="1:11" ht="13.5" thickBot="1">
      <c r="A26" s="76"/>
      <c r="B26" s="4" t="s">
        <v>30</v>
      </c>
      <c r="C26" s="5"/>
      <c r="D26" s="17">
        <v>30</v>
      </c>
      <c r="E26" s="18" t="s">
        <v>56</v>
      </c>
      <c r="F26" s="60">
        <f>SUM(D26*1.5)</f>
        <v>45</v>
      </c>
      <c r="G26" s="61">
        <f>SUM(D26*1.5)</f>
        <v>45</v>
      </c>
      <c r="H26" s="61">
        <f>SUM(D26*1.5)</f>
        <v>45</v>
      </c>
      <c r="I26" s="50" t="s">
        <v>69</v>
      </c>
      <c r="J26" s="23"/>
      <c r="K26" s="24"/>
    </row>
    <row r="27" spans="1:11" ht="13.5" customHeight="1" thickBot="1">
      <c r="A27" s="76"/>
      <c r="B27" s="29" t="s">
        <v>11</v>
      </c>
      <c r="C27" s="30"/>
      <c r="D27" s="31"/>
      <c r="E27" s="32"/>
      <c r="F27" s="33">
        <f>SUM(F21:F26)</f>
        <v>14642.10628753077</v>
      </c>
      <c r="G27" s="34">
        <f>SUM(G21:G26)</f>
        <v>13166.612093773074</v>
      </c>
      <c r="H27" s="34">
        <f>SUM(H21:H26)</f>
        <v>11622.073977603846</v>
      </c>
      <c r="I27" s="53" t="s">
        <v>34</v>
      </c>
      <c r="J27" s="23"/>
      <c r="K27" s="24"/>
    </row>
    <row r="28" spans="2:11" ht="9.75" customHeight="1">
      <c r="B28" s="97" t="s">
        <v>12</v>
      </c>
      <c r="C28" s="98"/>
      <c r="D28" s="95">
        <v>40</v>
      </c>
      <c r="E28" s="108" t="s">
        <v>39</v>
      </c>
      <c r="F28" s="109">
        <f>SUM(F27*D28%)</f>
        <v>5856.8425150123085</v>
      </c>
      <c r="G28" s="90">
        <f>SUM(G27*D28%)</f>
        <v>5266.64483750923</v>
      </c>
      <c r="H28" s="90">
        <f>SUM(H27*D28%)</f>
        <v>4648.829591041539</v>
      </c>
      <c r="I28" s="87" t="s">
        <v>36</v>
      </c>
      <c r="J28" s="88"/>
      <c r="K28" s="89"/>
    </row>
    <row r="29" spans="2:11" ht="12.75" customHeight="1" thickBot="1">
      <c r="B29" s="97"/>
      <c r="C29" s="98"/>
      <c r="D29" s="96"/>
      <c r="E29" s="108"/>
      <c r="F29" s="109"/>
      <c r="G29" s="90"/>
      <c r="H29" s="90"/>
      <c r="I29" s="87"/>
      <c r="J29" s="88"/>
      <c r="K29" s="89"/>
    </row>
    <row r="30" spans="2:11" ht="15" thickBot="1" thickTop="1">
      <c r="B30" s="35" t="s">
        <v>13</v>
      </c>
      <c r="C30" s="36"/>
      <c r="D30" s="37"/>
      <c r="E30" s="38"/>
      <c r="F30" s="39">
        <f>SUM(F27:F28)</f>
        <v>20498.94880254308</v>
      </c>
      <c r="G30" s="40">
        <f>SUM(G27:G28)</f>
        <v>18433.256931282303</v>
      </c>
      <c r="H30" s="40">
        <f>SUM(H27:H28)</f>
        <v>16270.903568645386</v>
      </c>
      <c r="I30" s="53" t="s">
        <v>52</v>
      </c>
      <c r="J30" s="23"/>
      <c r="K30" s="24"/>
    </row>
    <row r="31" spans="2:11" ht="14.25" thickBot="1" thickTop="1">
      <c r="B31" s="106"/>
      <c r="C31" s="107"/>
      <c r="D31" s="107"/>
      <c r="E31" s="107"/>
      <c r="F31" s="51"/>
      <c r="G31" s="52"/>
      <c r="H31" s="52"/>
      <c r="I31" s="26"/>
      <c r="J31" s="27"/>
      <c r="K31" s="28"/>
    </row>
    <row r="32" spans="2:8" ht="10.5" customHeight="1">
      <c r="B32" s="8" t="s">
        <v>14</v>
      </c>
      <c r="C32" s="20" t="s">
        <v>38</v>
      </c>
      <c r="D32" s="67"/>
      <c r="E32" s="20"/>
      <c r="F32" s="20"/>
      <c r="G32" s="20"/>
      <c r="H32" s="20"/>
    </row>
    <row r="33" spans="2:8" ht="9.75" customHeight="1">
      <c r="B33" s="20"/>
      <c r="C33" s="20" t="s">
        <v>82</v>
      </c>
      <c r="D33" s="68"/>
      <c r="E33" s="20"/>
      <c r="F33" s="20"/>
      <c r="G33" s="20"/>
      <c r="H33" s="20"/>
    </row>
    <row r="34" spans="2:8" ht="9.75" customHeight="1">
      <c r="B34" s="20"/>
      <c r="C34" s="20" t="s">
        <v>73</v>
      </c>
      <c r="D34" s="68"/>
      <c r="E34" s="20"/>
      <c r="F34" s="20"/>
      <c r="G34" s="20"/>
      <c r="H34" s="20"/>
    </row>
    <row r="35" spans="2:8" ht="9.75" customHeight="1">
      <c r="B35" s="20"/>
      <c r="C35" s="20" t="s">
        <v>57</v>
      </c>
      <c r="D35" s="68"/>
      <c r="E35" s="20"/>
      <c r="F35" s="20"/>
      <c r="G35" s="20"/>
      <c r="H35" s="20"/>
    </row>
    <row r="36" spans="2:8" ht="9.75" customHeight="1">
      <c r="B36" s="20"/>
      <c r="C36" s="20" t="s">
        <v>74</v>
      </c>
      <c r="D36" s="68"/>
      <c r="E36" s="20"/>
      <c r="F36" s="20"/>
      <c r="G36" s="20"/>
      <c r="H36" s="20"/>
    </row>
    <row r="37" spans="2:8" ht="9.75" customHeight="1">
      <c r="B37" s="20"/>
      <c r="C37" s="20" t="s">
        <v>76</v>
      </c>
      <c r="D37" s="68"/>
      <c r="E37" s="20"/>
      <c r="F37" s="20"/>
      <c r="G37" s="20"/>
      <c r="H37" s="20"/>
    </row>
    <row r="38" spans="2:8" ht="9.75" customHeight="1">
      <c r="B38" s="20"/>
      <c r="C38" s="20" t="s">
        <v>77</v>
      </c>
      <c r="D38" s="68"/>
      <c r="E38" s="20"/>
      <c r="F38" s="20"/>
      <c r="G38" s="20"/>
      <c r="H38" s="20"/>
    </row>
    <row r="39" spans="2:8" ht="9.75" customHeight="1">
      <c r="B39" s="20"/>
      <c r="C39" s="20"/>
      <c r="D39" s="68"/>
      <c r="E39" s="20"/>
      <c r="F39" s="20"/>
      <c r="G39" s="20"/>
      <c r="H39" s="20"/>
    </row>
    <row r="40" spans="2:8" ht="9.75" customHeight="1">
      <c r="B40" s="69" t="s">
        <v>93</v>
      </c>
      <c r="C40" s="8" t="s">
        <v>83</v>
      </c>
      <c r="D40" s="20"/>
      <c r="E40" s="20"/>
      <c r="F40" s="20"/>
      <c r="G40" s="20"/>
      <c r="H40" s="20"/>
    </row>
    <row r="41" spans="2:8" ht="9.75" customHeight="1">
      <c r="B41" s="70" t="s">
        <v>31</v>
      </c>
      <c r="C41" s="8" t="s">
        <v>84</v>
      </c>
      <c r="D41" s="20"/>
      <c r="E41" s="20"/>
      <c r="F41" s="20"/>
      <c r="G41" s="20"/>
      <c r="H41" s="20"/>
    </row>
    <row r="42" spans="2:8" ht="9.75" customHeight="1">
      <c r="B42" s="20"/>
      <c r="C42" s="8" t="s">
        <v>85</v>
      </c>
      <c r="D42" s="20"/>
      <c r="E42" s="20"/>
      <c r="F42" s="20"/>
      <c r="G42" s="20"/>
      <c r="H42" s="20"/>
    </row>
    <row r="43" spans="2:8" ht="9.75" customHeight="1">
      <c r="B43" s="20"/>
      <c r="C43" s="8" t="s">
        <v>86</v>
      </c>
      <c r="D43" s="20"/>
      <c r="E43" s="20"/>
      <c r="F43" s="20"/>
      <c r="G43" s="20"/>
      <c r="H43" s="20"/>
    </row>
    <row r="44" spans="2:11" ht="9.75" customHeight="1">
      <c r="B44" s="20"/>
      <c r="C44" s="8" t="s">
        <v>87</v>
      </c>
      <c r="D44" s="20"/>
      <c r="E44" s="20"/>
      <c r="F44" s="20"/>
      <c r="G44" s="20"/>
      <c r="H44" s="20"/>
      <c r="K44" s="56" t="s">
        <v>41</v>
      </c>
    </row>
    <row r="45" spans="3:12" ht="12.75">
      <c r="C45" s="8"/>
      <c r="D45" s="20"/>
      <c r="E45" s="20"/>
      <c r="F45" s="20"/>
      <c r="G45" s="20"/>
      <c r="L45" s="41"/>
    </row>
    <row r="46" ht="12.75">
      <c r="D46" s="21"/>
    </row>
  </sheetData>
  <sheetProtection password="ED35" sheet="1"/>
  <mergeCells count="21">
    <mergeCell ref="B31:E31"/>
    <mergeCell ref="E28:E29"/>
    <mergeCell ref="F28:F29"/>
    <mergeCell ref="D8:E8"/>
    <mergeCell ref="B9:C9"/>
    <mergeCell ref="G28:G29"/>
    <mergeCell ref="I28:K29"/>
    <mergeCell ref="H28:H29"/>
    <mergeCell ref="F5:H5"/>
    <mergeCell ref="B7:C7"/>
    <mergeCell ref="D28:D29"/>
    <mergeCell ref="B28:C29"/>
    <mergeCell ref="I9:K9"/>
    <mergeCell ref="B8:C8"/>
    <mergeCell ref="I5:K6"/>
    <mergeCell ref="A13:A27"/>
    <mergeCell ref="D5:D6"/>
    <mergeCell ref="E5:E6"/>
    <mergeCell ref="D7:E7"/>
    <mergeCell ref="B5:C6"/>
    <mergeCell ref="D9:E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6"/>
  <sheetViews>
    <sheetView showGridLines="0" zoomScalePageLayoutView="0" workbookViewId="0" topLeftCell="A1">
      <selection activeCell="K1" sqref="K1"/>
    </sheetView>
  </sheetViews>
  <sheetFormatPr defaultColWidth="9.28125" defaultRowHeight="12.75"/>
  <cols>
    <col min="1" max="1" width="9.28125" style="21" customWidth="1"/>
    <col min="2" max="2" width="11.7109375" style="21" customWidth="1"/>
    <col min="3" max="3" width="17.7109375" style="21" customWidth="1"/>
    <col min="4" max="4" width="5.421875" style="22" customWidth="1"/>
    <col min="5" max="5" width="22.28125" style="21" customWidth="1"/>
    <col min="6" max="10" width="9.28125" style="21" customWidth="1"/>
    <col min="11" max="11" width="10.7109375" style="21" customWidth="1"/>
    <col min="12" max="16384" width="9.28125" style="21" customWidth="1"/>
  </cols>
  <sheetData>
    <row r="1" spans="2:11" ht="13.5">
      <c r="B1" s="1" t="s">
        <v>0</v>
      </c>
      <c r="C1" s="1"/>
      <c r="D1" s="11"/>
      <c r="K1" s="54" t="s">
        <v>95</v>
      </c>
    </row>
    <row r="2" spans="2:4" ht="16.5">
      <c r="B2" s="74" t="s">
        <v>94</v>
      </c>
      <c r="C2" s="2"/>
      <c r="D2" s="12"/>
    </row>
    <row r="3" spans="2:10" ht="18" customHeight="1">
      <c r="B3" s="3" t="s">
        <v>32</v>
      </c>
      <c r="C3" s="3"/>
      <c r="D3" s="13"/>
      <c r="I3" s="112" t="s">
        <v>90</v>
      </c>
      <c r="J3" s="112"/>
    </row>
    <row r="4" ht="13.5" thickBot="1"/>
    <row r="5" spans="2:11" ht="12.75">
      <c r="B5" s="83" t="s">
        <v>18</v>
      </c>
      <c r="C5" s="79"/>
      <c r="D5" s="77"/>
      <c r="E5" s="79" t="s">
        <v>19</v>
      </c>
      <c r="F5" s="113" t="s">
        <v>1</v>
      </c>
      <c r="G5" s="114"/>
      <c r="H5" s="114"/>
      <c r="I5" s="83" t="s">
        <v>33</v>
      </c>
      <c r="J5" s="79"/>
      <c r="K5" s="104"/>
    </row>
    <row r="6" spans="2:11" ht="13.5" thickBot="1">
      <c r="B6" s="84"/>
      <c r="C6" s="80"/>
      <c r="D6" s="78"/>
      <c r="E6" s="80"/>
      <c r="F6" s="48" t="s">
        <v>2</v>
      </c>
      <c r="G6" s="49" t="s">
        <v>3</v>
      </c>
      <c r="H6" s="49" t="s">
        <v>79</v>
      </c>
      <c r="I6" s="84"/>
      <c r="J6" s="80"/>
      <c r="K6" s="105"/>
    </row>
    <row r="7" spans="2:11" ht="14.25" customHeight="1">
      <c r="B7" s="93" t="s">
        <v>47</v>
      </c>
      <c r="C7" s="94"/>
      <c r="D7" s="81"/>
      <c r="E7" s="82"/>
      <c r="F7" s="63">
        <v>4613</v>
      </c>
      <c r="G7" s="64">
        <v>4198</v>
      </c>
      <c r="H7" s="64">
        <v>3643</v>
      </c>
      <c r="I7" s="73" t="s">
        <v>78</v>
      </c>
      <c r="J7" s="23"/>
      <c r="K7" s="24"/>
    </row>
    <row r="8" spans="2:11" ht="1.5" customHeight="1" thickBot="1">
      <c r="B8" s="102"/>
      <c r="C8" s="103"/>
      <c r="D8" s="44"/>
      <c r="E8" s="45"/>
      <c r="F8" s="58">
        <f>SUM((F7/48)*(3/13))</f>
        <v>22.177884615384617</v>
      </c>
      <c r="G8" s="59">
        <f>SUM((G7/48)*(3/13))</f>
        <v>20.182692307692307</v>
      </c>
      <c r="H8" s="59">
        <f>SUM((H7/48)*(3/13))</f>
        <v>17.514423076923077</v>
      </c>
      <c r="I8" s="57"/>
      <c r="J8" s="46"/>
      <c r="K8" s="47"/>
    </row>
    <row r="9" spans="2:11" ht="14.25" thickBot="1" thickTop="1">
      <c r="B9" s="102" t="s">
        <v>15</v>
      </c>
      <c r="C9" s="103"/>
      <c r="D9" s="85" t="s">
        <v>60</v>
      </c>
      <c r="E9" s="86"/>
      <c r="F9" s="62" t="s">
        <v>61</v>
      </c>
      <c r="G9" s="65" t="s">
        <v>61</v>
      </c>
      <c r="H9" s="65" t="s">
        <v>61</v>
      </c>
      <c r="I9" s="99" t="s">
        <v>58</v>
      </c>
      <c r="J9" s="100"/>
      <c r="K9" s="101"/>
    </row>
    <row r="10" spans="1:11" ht="12.75" customHeight="1" thickTop="1">
      <c r="A10" s="66"/>
      <c r="B10" s="9" t="s">
        <v>16</v>
      </c>
      <c r="C10" s="5" t="s">
        <v>17</v>
      </c>
      <c r="D10" s="17">
        <v>4</v>
      </c>
      <c r="E10" s="18" t="s">
        <v>25</v>
      </c>
      <c r="F10" s="14">
        <f>(F7)</f>
        <v>4613</v>
      </c>
      <c r="G10" s="10">
        <f>(G7)</f>
        <v>4198</v>
      </c>
      <c r="H10" s="10">
        <f>(H7)</f>
        <v>3643</v>
      </c>
      <c r="I10" s="25" t="s">
        <v>53</v>
      </c>
      <c r="J10" s="23"/>
      <c r="K10" s="24"/>
    </row>
    <row r="11" spans="1:11" ht="12.75">
      <c r="A11" s="66"/>
      <c r="B11" s="9"/>
      <c r="C11" s="5" t="s">
        <v>75</v>
      </c>
      <c r="D11" s="17">
        <v>2</v>
      </c>
      <c r="E11" s="18" t="s">
        <v>48</v>
      </c>
      <c r="F11" s="14">
        <f>SUM(F8*24*4.333)</f>
        <v>2306.322576923077</v>
      </c>
      <c r="G11" s="10">
        <f>SUM(G8*24*4.333)</f>
        <v>2098.8385384615385</v>
      </c>
      <c r="H11" s="10">
        <f>SUM(H8*24*4.333)</f>
        <v>1821.3598846153845</v>
      </c>
      <c r="I11" s="25" t="s">
        <v>40</v>
      </c>
      <c r="J11" s="23"/>
      <c r="K11" s="24"/>
    </row>
    <row r="12" spans="1:11" ht="12.75" customHeight="1">
      <c r="A12" s="66"/>
      <c r="B12" s="4" t="s">
        <v>4</v>
      </c>
      <c r="C12" s="5"/>
      <c r="D12" s="19">
        <v>4.333</v>
      </c>
      <c r="E12" s="18" t="s">
        <v>26</v>
      </c>
      <c r="F12" s="15">
        <f>SUM(F8*4.333*12*1.5)</f>
        <v>1729.7419326923077</v>
      </c>
      <c r="G12" s="6">
        <f>SUM(G8*4.333*12*1.5)</f>
        <v>1574.128903846154</v>
      </c>
      <c r="H12" s="6">
        <f>SUM(H8*4.333*12*1.5)</f>
        <v>1366.0199134615384</v>
      </c>
      <c r="I12" s="25" t="s">
        <v>70</v>
      </c>
      <c r="J12" s="23"/>
      <c r="K12" s="24"/>
    </row>
    <row r="13" spans="1:11" ht="12.75">
      <c r="A13" s="66"/>
      <c r="B13" s="4" t="s">
        <v>5</v>
      </c>
      <c r="C13" s="5"/>
      <c r="D13" s="17">
        <v>1</v>
      </c>
      <c r="E13" s="18" t="s">
        <v>80</v>
      </c>
      <c r="F13" s="15">
        <f>SUM(F8*12)</f>
        <v>266.1346153846154</v>
      </c>
      <c r="G13" s="6">
        <f>SUM(G8*12)</f>
        <v>242.19230769230768</v>
      </c>
      <c r="H13" s="6">
        <f>SUM(H8*12)</f>
        <v>210.1730769230769</v>
      </c>
      <c r="I13" s="25" t="s">
        <v>88</v>
      </c>
      <c r="J13" s="23"/>
      <c r="K13" s="24"/>
    </row>
    <row r="14" spans="1:11" ht="12.75" customHeight="1">
      <c r="A14" s="76" t="s">
        <v>91</v>
      </c>
      <c r="B14" s="4" t="s">
        <v>20</v>
      </c>
      <c r="C14" s="5"/>
      <c r="D14" s="17">
        <v>21</v>
      </c>
      <c r="E14" s="18" t="s">
        <v>43</v>
      </c>
      <c r="F14" s="15">
        <f>SUM((F8*12*12)/12)*1.5</f>
        <v>399.2019230769231</v>
      </c>
      <c r="G14" s="6">
        <f>SUM((G8*12*12)/12)*1.5</f>
        <v>363.28846153846155</v>
      </c>
      <c r="H14" s="7">
        <f>SUM((H8*12*12)/12)*1.5</f>
        <v>315.25961538461536</v>
      </c>
      <c r="I14" s="25" t="s">
        <v>44</v>
      </c>
      <c r="J14" s="23"/>
      <c r="K14" s="24"/>
    </row>
    <row r="15" spans="1:11" ht="12.75">
      <c r="A15" s="76"/>
      <c r="B15" s="4" t="s">
        <v>21</v>
      </c>
      <c r="C15" s="5"/>
      <c r="D15" s="17">
        <v>1</v>
      </c>
      <c r="E15" s="18" t="s">
        <v>24</v>
      </c>
      <c r="F15" s="15">
        <f>SUM(F8*12*D15)*1.5</f>
        <v>399.2019230769231</v>
      </c>
      <c r="G15" s="6">
        <f>SUM(G8*12*D15)*1.5</f>
        <v>363.28846153846155</v>
      </c>
      <c r="H15" s="6">
        <f>SUM(H8*12*D15)*1.5</f>
        <v>315.25961538461536</v>
      </c>
      <c r="I15" s="25" t="s">
        <v>45</v>
      </c>
      <c r="J15" s="23"/>
      <c r="K15" s="24"/>
    </row>
    <row r="16" spans="1:11" ht="12.75">
      <c r="A16" s="76"/>
      <c r="B16" s="4" t="s">
        <v>22</v>
      </c>
      <c r="C16" s="5"/>
      <c r="D16" s="17">
        <v>6</v>
      </c>
      <c r="E16" s="18" t="s">
        <v>23</v>
      </c>
      <c r="F16" s="15">
        <f>SUM(F8*12*D16)/12*1.5</f>
        <v>199.60096153846155</v>
      </c>
      <c r="G16" s="6">
        <f>SUM(G8*12*D16)/12*1.5</f>
        <v>181.64423076923077</v>
      </c>
      <c r="H16" s="6">
        <f>SUM(H8*12*D16)/12*1.5</f>
        <v>157.62980769230768</v>
      </c>
      <c r="I16" s="25" t="s">
        <v>46</v>
      </c>
      <c r="J16" s="23"/>
      <c r="K16" s="24"/>
    </row>
    <row r="17" spans="1:11" ht="12.75">
      <c r="A17" s="76"/>
      <c r="B17" s="4" t="s">
        <v>27</v>
      </c>
      <c r="C17" s="5"/>
      <c r="D17" s="17">
        <v>5</v>
      </c>
      <c r="E17" s="18" t="s">
        <v>23</v>
      </c>
      <c r="F17" s="15">
        <f>SUM(F8*12*D17)/12*1.5</f>
        <v>166.33413461538464</v>
      </c>
      <c r="G17" s="6">
        <f>SUM(G8*12*D17)/12*1.5</f>
        <v>151.3701923076923</v>
      </c>
      <c r="H17" s="6">
        <f>SUM(H8*12*D17)/12*1.5</f>
        <v>131.35817307692307</v>
      </c>
      <c r="I17" s="25" t="s">
        <v>62</v>
      </c>
      <c r="J17" s="23"/>
      <c r="K17" s="24"/>
    </row>
    <row r="18" spans="1:11" ht="12.75">
      <c r="A18" s="76"/>
      <c r="B18" s="4" t="s">
        <v>6</v>
      </c>
      <c r="C18" s="5"/>
      <c r="D18" s="17">
        <v>6</v>
      </c>
      <c r="E18" s="18" t="s">
        <v>49</v>
      </c>
      <c r="F18" s="16">
        <f>SUM((365/12)*D18)</f>
        <v>182.5</v>
      </c>
      <c r="G18" s="7">
        <f>SUM((365/12)*D18)</f>
        <v>182.5</v>
      </c>
      <c r="H18" s="7">
        <f>SUM((365/12)*D18)</f>
        <v>182.5</v>
      </c>
      <c r="I18" s="25" t="s">
        <v>81</v>
      </c>
      <c r="J18" s="23"/>
      <c r="K18" s="24"/>
    </row>
    <row r="19" spans="1:11" ht="12.75">
      <c r="A19" s="76"/>
      <c r="B19" s="4" t="s">
        <v>28</v>
      </c>
      <c r="C19" s="5"/>
      <c r="D19" s="17">
        <v>7.5</v>
      </c>
      <c r="E19" s="18" t="s">
        <v>29</v>
      </c>
      <c r="F19" s="15">
        <f>SUM(F7*D19%)*1.5</f>
        <v>518.9625</v>
      </c>
      <c r="G19" s="6">
        <f>SUM(G7*D19%)*1.5</f>
        <v>472.275</v>
      </c>
      <c r="H19" s="6">
        <f>SUM(H7*D19%)*1.5</f>
        <v>409.8375</v>
      </c>
      <c r="I19" s="25" t="s">
        <v>50</v>
      </c>
      <c r="J19" s="23"/>
      <c r="K19" s="24"/>
    </row>
    <row r="20" spans="1:11" ht="13.5" thickBot="1">
      <c r="A20" s="76"/>
      <c r="B20" s="4" t="s">
        <v>64</v>
      </c>
      <c r="C20" s="5"/>
      <c r="D20" s="17"/>
      <c r="E20" s="18" t="s">
        <v>54</v>
      </c>
      <c r="F20" s="15">
        <f>SUM(F7/12)*1.5</f>
        <v>576.625</v>
      </c>
      <c r="G20" s="6">
        <f>SUM(G7/12)*1.5</f>
        <v>524.75</v>
      </c>
      <c r="H20" s="6">
        <f>SUM(H7/12)*1.5</f>
        <v>455.375</v>
      </c>
      <c r="I20" s="25" t="s">
        <v>51</v>
      </c>
      <c r="J20" s="23"/>
      <c r="K20" s="24"/>
    </row>
    <row r="21" spans="1:11" ht="14.25" thickBot="1">
      <c r="A21" s="76"/>
      <c r="B21" s="29" t="s">
        <v>7</v>
      </c>
      <c r="C21" s="30"/>
      <c r="D21" s="31"/>
      <c r="E21" s="32"/>
      <c r="F21" s="33">
        <f>SUM(F10:F20)</f>
        <v>11357.625567307694</v>
      </c>
      <c r="G21" s="34">
        <f>SUM(G10:G20)</f>
        <v>10352.276096153844</v>
      </c>
      <c r="H21" s="34">
        <f>SUM(H10:H20)</f>
        <v>9007.772586538462</v>
      </c>
      <c r="I21" s="53" t="s">
        <v>35</v>
      </c>
      <c r="J21" s="23"/>
      <c r="K21" s="24"/>
    </row>
    <row r="22" spans="1:11" ht="12.75">
      <c r="A22" s="76"/>
      <c r="B22" s="4" t="s">
        <v>8</v>
      </c>
      <c r="C22" s="5"/>
      <c r="D22" s="17">
        <v>1</v>
      </c>
      <c r="E22" s="71" t="s">
        <v>65</v>
      </c>
      <c r="F22" s="43">
        <f>SUM(F10:F11,F12,F13,F14,F18,F20,F26)*D22%</f>
        <v>101.18526048076924</v>
      </c>
      <c r="G22" s="42">
        <f>SUM(G10:G11,G12,G13,G14,G18,G20,G26)*D22%</f>
        <v>92.28698211538462</v>
      </c>
      <c r="H22" s="42">
        <f>SUM(H10:H11,H12,H13,H14,H18,H20,H26)*D22%</f>
        <v>80.38687490384616</v>
      </c>
      <c r="I22" s="50" t="s">
        <v>42</v>
      </c>
      <c r="J22" s="23"/>
      <c r="K22" s="24"/>
    </row>
    <row r="23" spans="1:11" ht="12.75">
      <c r="A23" s="76"/>
      <c r="B23" s="4" t="s">
        <v>9</v>
      </c>
      <c r="C23" s="5"/>
      <c r="D23" s="17">
        <v>4.28</v>
      </c>
      <c r="E23" s="72" t="s">
        <v>65</v>
      </c>
      <c r="F23" s="16">
        <f>SUM(F10:F11,F12,F13,F14,F18,F20,F26)*D23%</f>
        <v>433.0729148576924</v>
      </c>
      <c r="G23" s="7">
        <f>SUM(G10:G11,G12,G13,G14,G18,G20,G26)*D23%</f>
        <v>394.9882834538462</v>
      </c>
      <c r="H23" s="7">
        <f>SUM(H10:H11,H12,H13,H14,H18,H20,H26)*D23%</f>
        <v>344.0558245884616</v>
      </c>
      <c r="I23" s="50" t="s">
        <v>59</v>
      </c>
      <c r="J23" s="23"/>
      <c r="K23" s="24"/>
    </row>
    <row r="24" spans="1:11" ht="12.75">
      <c r="A24" s="76"/>
      <c r="B24" s="4" t="s">
        <v>67</v>
      </c>
      <c r="C24" s="5"/>
      <c r="D24" s="17">
        <v>1500</v>
      </c>
      <c r="E24" s="72" t="s">
        <v>55</v>
      </c>
      <c r="F24" s="16">
        <f>SUM((D24+(D24/2))/12)</f>
        <v>187.5</v>
      </c>
      <c r="G24" s="7">
        <f>SUM((D24+(D24/2))/12)</f>
        <v>187.5</v>
      </c>
      <c r="H24" s="7">
        <f>SUM((D24+(D24/2))/12)</f>
        <v>187.5</v>
      </c>
      <c r="I24" s="50" t="s">
        <v>66</v>
      </c>
      <c r="J24" s="23"/>
      <c r="K24" s="24"/>
    </row>
    <row r="25" spans="1:11" ht="12.75">
      <c r="A25" s="76"/>
      <c r="B25" s="4" t="s">
        <v>10</v>
      </c>
      <c r="C25" s="5"/>
      <c r="D25" s="17">
        <v>1</v>
      </c>
      <c r="E25" s="72" t="s">
        <v>71</v>
      </c>
      <c r="F25" s="16">
        <f>SUM(F10:F11,F12,F13,F14,F18,F20,F26)*D25%</f>
        <v>101.18526048076924</v>
      </c>
      <c r="G25" s="7">
        <f>SUM(G10:G11,G12,G13,G14,G18,G20,G26)*D25%</f>
        <v>92.28698211538462</v>
      </c>
      <c r="H25" s="7">
        <f>SUM(H10:H11,H12,H13,H14,H18,H20,H26)*D25%</f>
        <v>80.38687490384616</v>
      </c>
      <c r="I25" s="50" t="s">
        <v>42</v>
      </c>
      <c r="J25" s="23"/>
      <c r="K25" s="24"/>
    </row>
    <row r="26" spans="1:11" ht="12.75" customHeight="1" thickBot="1">
      <c r="A26" s="76"/>
      <c r="B26" s="4" t="s">
        <v>30</v>
      </c>
      <c r="C26" s="5"/>
      <c r="D26" s="17">
        <v>30</v>
      </c>
      <c r="E26" s="72" t="s">
        <v>56</v>
      </c>
      <c r="F26" s="60">
        <f>SUM(D26*1.5)</f>
        <v>45</v>
      </c>
      <c r="G26" s="61">
        <f>SUM(D26*1.5)</f>
        <v>45</v>
      </c>
      <c r="H26" s="61">
        <f>SUM(D26*1.5)</f>
        <v>45</v>
      </c>
      <c r="I26" s="50" t="s">
        <v>69</v>
      </c>
      <c r="J26" s="23"/>
      <c r="K26" s="24"/>
    </row>
    <row r="27" spans="2:11" ht="14.25" customHeight="1" thickBot="1">
      <c r="B27" s="29" t="s">
        <v>11</v>
      </c>
      <c r="C27" s="30"/>
      <c r="D27" s="31"/>
      <c r="E27" s="32"/>
      <c r="F27" s="33">
        <f>SUM(F21:F26)</f>
        <v>12225.569003126926</v>
      </c>
      <c r="G27" s="34">
        <f>SUM(G21:G26)</f>
        <v>11164.33834383846</v>
      </c>
      <c r="H27" s="34">
        <f>SUM(H21:H26)</f>
        <v>9745.102160934617</v>
      </c>
      <c r="I27" s="53" t="s">
        <v>34</v>
      </c>
      <c r="J27" s="23"/>
      <c r="K27" s="24"/>
    </row>
    <row r="28" spans="2:11" ht="9.75" customHeight="1">
      <c r="B28" s="97" t="s">
        <v>12</v>
      </c>
      <c r="C28" s="98"/>
      <c r="D28" s="95">
        <v>40</v>
      </c>
      <c r="E28" s="108" t="s">
        <v>39</v>
      </c>
      <c r="F28" s="109">
        <f>SUM(F27*D28%)</f>
        <v>4890.227601250771</v>
      </c>
      <c r="G28" s="90">
        <f>SUM(G27*D28%)</f>
        <v>4465.735337535384</v>
      </c>
      <c r="H28" s="90">
        <f>SUM(H27*D28%)</f>
        <v>3898.040864373847</v>
      </c>
      <c r="I28" s="87" t="s">
        <v>36</v>
      </c>
      <c r="J28" s="88"/>
      <c r="K28" s="89"/>
    </row>
    <row r="29" spans="2:11" ht="12" customHeight="1" thickBot="1">
      <c r="B29" s="97"/>
      <c r="C29" s="98"/>
      <c r="D29" s="96"/>
      <c r="E29" s="108"/>
      <c r="F29" s="109"/>
      <c r="G29" s="90"/>
      <c r="H29" s="90"/>
      <c r="I29" s="87"/>
      <c r="J29" s="88"/>
      <c r="K29" s="89"/>
    </row>
    <row r="30" spans="2:11" ht="15" thickBot="1" thickTop="1">
      <c r="B30" s="35" t="s">
        <v>13</v>
      </c>
      <c r="C30" s="36"/>
      <c r="D30" s="37"/>
      <c r="E30" s="38"/>
      <c r="F30" s="39">
        <f>SUM(F27:F28)</f>
        <v>17115.796604377698</v>
      </c>
      <c r="G30" s="40">
        <f>SUM(G27:G28)</f>
        <v>15630.073681373844</v>
      </c>
      <c r="H30" s="40">
        <f>SUM(H27:H28)</f>
        <v>13643.143025308464</v>
      </c>
      <c r="I30" s="53" t="s">
        <v>52</v>
      </c>
      <c r="J30" s="23"/>
      <c r="K30" s="24"/>
    </row>
    <row r="31" spans="2:11" ht="14.25" thickBot="1" thickTop="1">
      <c r="B31" s="115"/>
      <c r="C31" s="116"/>
      <c r="D31" s="116"/>
      <c r="E31" s="116"/>
      <c r="F31" s="51"/>
      <c r="G31" s="52"/>
      <c r="H31" s="52"/>
      <c r="I31" s="26"/>
      <c r="J31" s="27"/>
      <c r="K31" s="28"/>
    </row>
    <row r="32" spans="2:11" ht="10.5" customHeight="1">
      <c r="B32" s="8" t="s">
        <v>14</v>
      </c>
      <c r="C32" s="20" t="s">
        <v>38</v>
      </c>
      <c r="D32" s="67"/>
      <c r="E32" s="20"/>
      <c r="F32" s="20"/>
      <c r="G32" s="20"/>
      <c r="H32" s="20"/>
      <c r="I32" s="20"/>
      <c r="J32" s="20"/>
      <c r="K32" s="20"/>
    </row>
    <row r="33" spans="2:11" ht="9.75" customHeight="1">
      <c r="B33" s="20"/>
      <c r="C33" s="20" t="s">
        <v>82</v>
      </c>
      <c r="D33" s="68"/>
      <c r="E33" s="20"/>
      <c r="F33" s="20"/>
      <c r="G33" s="20"/>
      <c r="H33" s="20"/>
      <c r="I33" s="20"/>
      <c r="J33" s="20"/>
      <c r="K33" s="20"/>
    </row>
    <row r="34" spans="2:11" ht="9.75" customHeight="1">
      <c r="B34" s="20"/>
      <c r="C34" s="20" t="s">
        <v>73</v>
      </c>
      <c r="D34" s="68"/>
      <c r="E34" s="20"/>
      <c r="F34" s="20"/>
      <c r="G34" s="20"/>
      <c r="H34" s="20"/>
      <c r="I34" s="20"/>
      <c r="J34" s="20"/>
      <c r="K34" s="20"/>
    </row>
    <row r="35" spans="2:11" ht="9.75" customHeight="1">
      <c r="B35" s="20"/>
      <c r="C35" s="20" t="s">
        <v>57</v>
      </c>
      <c r="D35" s="68"/>
      <c r="E35" s="20"/>
      <c r="F35" s="20"/>
      <c r="G35" s="20"/>
      <c r="H35" s="20"/>
      <c r="I35" s="20"/>
      <c r="J35" s="20"/>
      <c r="K35" s="20"/>
    </row>
    <row r="36" spans="2:11" ht="9.75" customHeight="1">
      <c r="B36" s="20"/>
      <c r="C36" s="20" t="s">
        <v>74</v>
      </c>
      <c r="D36" s="68"/>
      <c r="E36" s="20"/>
      <c r="F36" s="20"/>
      <c r="G36" s="20"/>
      <c r="H36" s="20"/>
      <c r="I36" s="20"/>
      <c r="J36" s="20"/>
      <c r="K36" s="20"/>
    </row>
    <row r="37" spans="2:11" ht="9.75" customHeight="1">
      <c r="B37" s="20"/>
      <c r="C37" s="20" t="s">
        <v>76</v>
      </c>
      <c r="D37" s="68"/>
      <c r="E37" s="20"/>
      <c r="F37" s="20"/>
      <c r="G37" s="20"/>
      <c r="H37" s="20"/>
      <c r="I37" s="20"/>
      <c r="J37" s="20"/>
      <c r="K37" s="20"/>
    </row>
    <row r="38" spans="2:11" ht="9.75" customHeight="1">
      <c r="B38" s="20"/>
      <c r="C38" s="20" t="s">
        <v>77</v>
      </c>
      <c r="D38" s="68"/>
      <c r="E38" s="20"/>
      <c r="F38" s="20"/>
      <c r="G38" s="20"/>
      <c r="H38" s="20"/>
      <c r="I38" s="20"/>
      <c r="J38" s="20"/>
      <c r="K38" s="20"/>
    </row>
    <row r="39" spans="2:11" ht="9.75" customHeight="1">
      <c r="B39" s="20"/>
      <c r="C39" s="20"/>
      <c r="D39" s="68"/>
      <c r="E39" s="20"/>
      <c r="F39" s="20"/>
      <c r="G39" s="20"/>
      <c r="H39" s="20"/>
      <c r="I39" s="20"/>
      <c r="J39" s="20"/>
      <c r="K39" s="20"/>
    </row>
    <row r="40" spans="2:11" ht="9.75" customHeight="1">
      <c r="B40" s="69" t="s">
        <v>90</v>
      </c>
      <c r="C40" s="8" t="s">
        <v>37</v>
      </c>
      <c r="D40" s="20"/>
      <c r="E40" s="20"/>
      <c r="F40" s="20"/>
      <c r="G40" s="20"/>
      <c r="H40" s="20"/>
      <c r="I40" s="20"/>
      <c r="J40" s="20"/>
      <c r="K40" s="55" t="s">
        <v>41</v>
      </c>
    </row>
    <row r="41" spans="2:11" ht="9.75" customHeight="1">
      <c r="B41" s="70" t="s">
        <v>31</v>
      </c>
      <c r="C41" s="8"/>
      <c r="D41" s="20"/>
      <c r="E41" s="20"/>
      <c r="F41" s="20"/>
      <c r="G41" s="20"/>
      <c r="H41" s="20"/>
      <c r="I41" s="20"/>
      <c r="J41" s="20"/>
      <c r="K41" s="20"/>
    </row>
    <row r="42" spans="2:11" ht="9.75" customHeight="1">
      <c r="B42" s="20"/>
      <c r="C42" s="8"/>
      <c r="D42" s="20"/>
      <c r="E42" s="20"/>
      <c r="F42" s="20"/>
      <c r="G42" s="20"/>
      <c r="H42" s="20"/>
      <c r="I42" s="20"/>
      <c r="J42" s="20"/>
      <c r="K42" s="20"/>
    </row>
    <row r="43" spans="3:7" ht="9.75" customHeight="1">
      <c r="C43" s="8"/>
      <c r="D43" s="20"/>
      <c r="E43" s="20"/>
      <c r="F43" s="20"/>
      <c r="G43" s="20"/>
    </row>
    <row r="44" spans="3:12" ht="12.75">
      <c r="C44" s="8"/>
      <c r="D44" s="20"/>
      <c r="E44" s="20"/>
      <c r="F44" s="20"/>
      <c r="G44" s="20"/>
      <c r="L44" s="41"/>
    </row>
    <row r="45" spans="3:7" ht="12.75">
      <c r="C45" s="8"/>
      <c r="D45" s="20"/>
      <c r="E45" s="20"/>
      <c r="F45" s="20"/>
      <c r="G45" s="20"/>
    </row>
    <row r="46" ht="12.75">
      <c r="D46" s="21"/>
    </row>
  </sheetData>
  <sheetProtection password="ED35" sheet="1"/>
  <mergeCells count="21">
    <mergeCell ref="B28:C29"/>
    <mergeCell ref="D28:D29"/>
    <mergeCell ref="E28:E29"/>
    <mergeCell ref="D9:E9"/>
    <mergeCell ref="B31:E31"/>
    <mergeCell ref="B7:C7"/>
    <mergeCell ref="D7:E7"/>
    <mergeCell ref="B9:C9"/>
    <mergeCell ref="B5:C6"/>
    <mergeCell ref="B8:C8"/>
    <mergeCell ref="A14:A26"/>
    <mergeCell ref="I3:J3"/>
    <mergeCell ref="D5:D6"/>
    <mergeCell ref="E5:E6"/>
    <mergeCell ref="F5:H5"/>
    <mergeCell ref="G28:G29"/>
    <mergeCell ref="H28:H29"/>
    <mergeCell ref="I5:K6"/>
    <mergeCell ref="I28:K29"/>
    <mergeCell ref="F28:F29"/>
    <mergeCell ref="I9:K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Roccovz</dc:creator>
  <cp:keywords/>
  <dc:description/>
  <cp:lastModifiedBy>Rocco VAN ZYL</cp:lastModifiedBy>
  <cp:lastPrinted>2017-09-18T07:05:34Z</cp:lastPrinted>
  <dcterms:created xsi:type="dcterms:W3CDTF">2007-02-27T20:24:30Z</dcterms:created>
  <dcterms:modified xsi:type="dcterms:W3CDTF">2018-10-15T08:12:24Z</dcterms:modified>
  <cp:category/>
  <cp:version/>
  <cp:contentType/>
  <cp:contentStatus/>
</cp:coreProperties>
</file>